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+Elprocon21+\+EPC+\Nemocnice Plzeň\Stodská\+Zadávací dokumentace\"/>
    </mc:Choice>
  </mc:AlternateContent>
  <xr:revisionPtr revIDLastSave="0" documentId="13_ncr:1_{FD4CDF4F-E321-4E33-8DFA-6CD453A54351}" xr6:coauthVersionLast="47" xr6:coauthVersionMax="47" xr10:uidLastSave="{00000000-0000-0000-0000-000000000000}"/>
  <bookViews>
    <workbookView xWindow="-120" yWindow="-120" windowWidth="51840" windowHeight="21120" tabRatio="925" activeTab="6" xr2:uid="{00000000-000D-0000-FFFF-FFFF00000000}"/>
  </bookViews>
  <sheets>
    <sheet name="1. Poliklinika" sheetId="6" r:id="rId1"/>
    <sheet name="2. Komplement" sheetId="32" r:id="rId2"/>
    <sheet name="3. Lůžková část" sheetId="31" r:id="rId3"/>
    <sheet name="4. Lékarná + OKBH" sheetId="30" r:id="rId4"/>
    <sheet name="5. Stravovací provoz" sheetId="29" r:id="rId5"/>
    <sheet name="6. Kiosek + Dieselagregát" sheetId="34" r:id="rId6"/>
    <sheet name="7. Dispečink + Rozvodna" sheetId="33" r:id="rId7"/>
  </sheets>
  <definedNames>
    <definedName name="_xlnm._FilterDatabase" localSheetId="0" hidden="1">'1. Poliklinika'!$S$2:$S$28</definedName>
    <definedName name="_xlnm._FilterDatabase" localSheetId="1" hidden="1">'2. Komplement'!$S$2:$S$27</definedName>
    <definedName name="_xlnm._FilterDatabase" localSheetId="2" hidden="1">'3. Lůžková část'!$S$2:$S$30</definedName>
    <definedName name="_xlnm._FilterDatabase" localSheetId="3" hidden="1">'4. Lékarná + OKBH'!$S$2:$S$27</definedName>
    <definedName name="_xlnm._FilterDatabase" localSheetId="4" hidden="1">'5. Stravovací provoz'!$S$2:$S$29</definedName>
    <definedName name="_xlnm._FilterDatabase" localSheetId="5" hidden="1">'6. Kiosek + Dieselagregát'!$S$2:$S$25</definedName>
    <definedName name="_xlnm._FilterDatabase" localSheetId="6" hidden="1">'7. Dispečink + Rozvodna'!$S$2:$S$26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6" l="1"/>
  <c r="H4" i="33"/>
  <c r="H5" i="33"/>
  <c r="M8" i="29"/>
  <c r="M7" i="29"/>
  <c r="M6" i="29"/>
  <c r="M5" i="29"/>
  <c r="M4" i="29"/>
  <c r="M9" i="29"/>
  <c r="L9" i="29"/>
  <c r="H9" i="29"/>
  <c r="G9" i="29"/>
  <c r="N4" i="29"/>
  <c r="O4" i="29" s="1"/>
  <c r="L4" i="29"/>
  <c r="K4" i="29"/>
  <c r="H4" i="29"/>
  <c r="J4" i="29" s="1"/>
  <c r="F4" i="29"/>
  <c r="N6" i="31"/>
  <c r="L6" i="31"/>
  <c r="K6" i="31"/>
  <c r="M6" i="31" s="1"/>
  <c r="O6" i="31" s="1"/>
  <c r="F6" i="31"/>
  <c r="H6" i="31" s="1"/>
  <c r="J6" i="31" s="1"/>
  <c r="P6" i="31" s="1"/>
  <c r="N5" i="31"/>
  <c r="L5" i="31"/>
  <c r="K5" i="31"/>
  <c r="F5" i="31"/>
  <c r="H5" i="31" s="1"/>
  <c r="J5" i="31" s="1"/>
  <c r="G5" i="34"/>
  <c r="N4" i="34"/>
  <c r="L4" i="34"/>
  <c r="L5" i="34" s="1"/>
  <c r="K4" i="34"/>
  <c r="M4" i="34" s="1"/>
  <c r="F4" i="34"/>
  <c r="H4" i="34" s="1"/>
  <c r="G6" i="33"/>
  <c r="N5" i="33"/>
  <c r="L5" i="33"/>
  <c r="K5" i="33"/>
  <c r="F5" i="33"/>
  <c r="N4" i="33"/>
  <c r="L4" i="33"/>
  <c r="L6" i="33" s="1"/>
  <c r="K4" i="33"/>
  <c r="F4" i="33"/>
  <c r="G7" i="32"/>
  <c r="N6" i="32"/>
  <c r="L6" i="32"/>
  <c r="K6" i="32"/>
  <c r="M6" i="32" s="1"/>
  <c r="O6" i="32" s="1"/>
  <c r="F6" i="32"/>
  <c r="H6" i="32" s="1"/>
  <c r="J6" i="32" s="1"/>
  <c r="N5" i="32"/>
  <c r="L5" i="32"/>
  <c r="K5" i="32"/>
  <c r="H5" i="32"/>
  <c r="J5" i="32" s="1"/>
  <c r="F5" i="32"/>
  <c r="N4" i="32"/>
  <c r="L4" i="32"/>
  <c r="K4" i="32"/>
  <c r="M4" i="32" s="1"/>
  <c r="F4" i="32"/>
  <c r="H4" i="32" s="1"/>
  <c r="G10" i="31"/>
  <c r="N9" i="31"/>
  <c r="L9" i="31"/>
  <c r="K9" i="31"/>
  <c r="F9" i="31"/>
  <c r="H9" i="31" s="1"/>
  <c r="J9" i="31" s="1"/>
  <c r="N8" i="31"/>
  <c r="L8" i="31"/>
  <c r="K8" i="31"/>
  <c r="F8" i="31"/>
  <c r="H8" i="31" s="1"/>
  <c r="J8" i="31" s="1"/>
  <c r="N7" i="31"/>
  <c r="L7" i="31"/>
  <c r="K7" i="31"/>
  <c r="F7" i="31"/>
  <c r="H7" i="31" s="1"/>
  <c r="J7" i="31" s="1"/>
  <c r="N4" i="31"/>
  <c r="L4" i="31"/>
  <c r="K4" i="31"/>
  <c r="F4" i="31"/>
  <c r="H4" i="31" s="1"/>
  <c r="G7" i="30"/>
  <c r="N6" i="30"/>
  <c r="L6" i="30"/>
  <c r="K6" i="30"/>
  <c r="F6" i="30"/>
  <c r="H6" i="30" s="1"/>
  <c r="J6" i="30" s="1"/>
  <c r="N5" i="30"/>
  <c r="L5" i="30"/>
  <c r="K5" i="30"/>
  <c r="M5" i="30" s="1"/>
  <c r="O5" i="30" s="1"/>
  <c r="F5" i="30"/>
  <c r="H5" i="30" s="1"/>
  <c r="J5" i="30" s="1"/>
  <c r="N4" i="30"/>
  <c r="L4" i="30"/>
  <c r="K4" i="30"/>
  <c r="M4" i="30" s="1"/>
  <c r="F4" i="30"/>
  <c r="H4" i="30" s="1"/>
  <c r="J4" i="30" s="1"/>
  <c r="N8" i="29"/>
  <c r="L8" i="29"/>
  <c r="K8" i="29"/>
  <c r="F8" i="29"/>
  <c r="H8" i="29" s="1"/>
  <c r="J8" i="29" s="1"/>
  <c r="N7" i="29"/>
  <c r="L7" i="29"/>
  <c r="K7" i="29"/>
  <c r="F7" i="29"/>
  <c r="H7" i="29" s="1"/>
  <c r="J7" i="29" s="1"/>
  <c r="N6" i="29"/>
  <c r="L6" i="29"/>
  <c r="K6" i="29"/>
  <c r="F6" i="29"/>
  <c r="H6" i="29" s="1"/>
  <c r="J6" i="29" s="1"/>
  <c r="N5" i="29"/>
  <c r="L5" i="29"/>
  <c r="K5" i="29"/>
  <c r="F5" i="29"/>
  <c r="H5" i="29" s="1"/>
  <c r="H5" i="6"/>
  <c r="H6" i="6"/>
  <c r="H7" i="6"/>
  <c r="H4" i="6"/>
  <c r="O4" i="30" l="1"/>
  <c r="P4" i="30" s="1"/>
  <c r="O8" i="29"/>
  <c r="P8" i="29" s="1"/>
  <c r="J5" i="33"/>
  <c r="M4" i="33"/>
  <c r="M5" i="33"/>
  <c r="O5" i="33" s="1"/>
  <c r="P5" i="33" s="1"/>
  <c r="P4" i="29"/>
  <c r="O6" i="29"/>
  <c r="P6" i="29" s="1"/>
  <c r="O7" i="29"/>
  <c r="P7" i="29" s="1"/>
  <c r="L7" i="30"/>
  <c r="M6" i="30"/>
  <c r="O6" i="30" s="1"/>
  <c r="P6" i="30" s="1"/>
  <c r="M9" i="31"/>
  <c r="O9" i="31" s="1"/>
  <c r="P9" i="31" s="1"/>
  <c r="M8" i="31"/>
  <c r="O8" i="31" s="1"/>
  <c r="P8" i="31"/>
  <c r="M5" i="31"/>
  <c r="O5" i="31" s="1"/>
  <c r="P5" i="31"/>
  <c r="M4" i="31"/>
  <c r="M7" i="31"/>
  <c r="O7" i="31" s="1"/>
  <c r="L10" i="31"/>
  <c r="P7" i="31"/>
  <c r="M5" i="32"/>
  <c r="O5" i="32" s="1"/>
  <c r="P5" i="32" s="1"/>
  <c r="L7" i="32"/>
  <c r="H5" i="34"/>
  <c r="J4" i="34"/>
  <c r="M5" i="34"/>
  <c r="O4" i="34"/>
  <c r="O5" i="34" s="1"/>
  <c r="H6" i="33"/>
  <c r="J4" i="33"/>
  <c r="P6" i="32"/>
  <c r="H7" i="32"/>
  <c r="J4" i="32"/>
  <c r="M7" i="32"/>
  <c r="O4" i="32"/>
  <c r="H10" i="31"/>
  <c r="J4" i="31"/>
  <c r="O4" i="31"/>
  <c r="O7" i="30"/>
  <c r="P5" i="30"/>
  <c r="J7" i="30"/>
  <c r="H7" i="30"/>
  <c r="O5" i="29"/>
  <c r="J5" i="29"/>
  <c r="J9" i="29" s="1"/>
  <c r="O7" i="32" l="1"/>
  <c r="M6" i="33"/>
  <c r="O4" i="33"/>
  <c r="O6" i="33" s="1"/>
  <c r="O9" i="29"/>
  <c r="P7" i="30"/>
  <c r="M7" i="30"/>
  <c r="O10" i="31"/>
  <c r="M10" i="31"/>
  <c r="P4" i="34"/>
  <c r="J5" i="34"/>
  <c r="P5" i="34" s="1"/>
  <c r="J6" i="33"/>
  <c r="P4" i="32"/>
  <c r="J7" i="32"/>
  <c r="P4" i="31"/>
  <c r="J10" i="31"/>
  <c r="P5" i="29"/>
  <c r="P9" i="29"/>
  <c r="P7" i="32" l="1"/>
  <c r="P6" i="33"/>
  <c r="P4" i="33"/>
  <c r="P10" i="31"/>
  <c r="K4" i="6" l="1"/>
  <c r="G8" i="6" l="1"/>
  <c r="J5" i="6" l="1"/>
  <c r="J6" i="6"/>
  <c r="J7" i="6"/>
  <c r="K5" i="6"/>
  <c r="K6" i="6"/>
  <c r="K7" i="6"/>
  <c r="N7" i="6" l="1"/>
  <c r="L7" i="6"/>
  <c r="F7" i="6"/>
  <c r="N6" i="6"/>
  <c r="L6" i="6"/>
  <c r="F6" i="6"/>
  <c r="N5" i="6"/>
  <c r="L5" i="6"/>
  <c r="F5" i="6"/>
  <c r="N4" i="6"/>
  <c r="L4" i="6"/>
  <c r="F4" i="6"/>
  <c r="M6" i="6" l="1"/>
  <c r="O6" i="6" s="1"/>
  <c r="P6" i="6" s="1"/>
  <c r="M4" i="6"/>
  <c r="O4" i="6" s="1"/>
  <c r="P4" i="6" s="1"/>
  <c r="M7" i="6"/>
  <c r="O7" i="6" s="1"/>
  <c r="P7" i="6" s="1"/>
  <c r="M5" i="6"/>
  <c r="O5" i="6" s="1"/>
  <c r="P5" i="6" s="1"/>
  <c r="J8" i="6"/>
  <c r="H8" i="6"/>
  <c r="L8" i="6"/>
  <c r="M8" i="6" l="1"/>
  <c r="O8" i="6"/>
  <c r="P8" i="6" s="1"/>
</calcChain>
</file>

<file path=xl/sharedStrings.xml><?xml version="1.0" encoding="utf-8"?>
<sst xmlns="http://schemas.openxmlformats.org/spreadsheetml/2006/main" count="181" uniqueCount="30">
  <si>
    <t>Typ - příkon svítidla</t>
  </si>
  <si>
    <t>Poznámka</t>
  </si>
  <si>
    <t>Celkem</t>
  </si>
  <si>
    <t>Svítidlo
z=zářivkové, ž=žárovkové</t>
  </si>
  <si>
    <t>Počet trubic
(u žárovek dát hodnotu 1)
(ks)</t>
  </si>
  <si>
    <t>Příkon 
(W/ks)</t>
  </si>
  <si>
    <t>Počet svítidel daného typu 
(ks)</t>
  </si>
  <si>
    <t>Počet  provozních hodin
(hod/rok)</t>
  </si>
  <si>
    <t>Spotřeba EE
(kWh/rok)</t>
  </si>
  <si>
    <t>Příkon nového svítidla
(W)</t>
  </si>
  <si>
    <t>Počet svítidel
(ks)</t>
  </si>
  <si>
    <t>Celkový příkon nových svítidel
(kW)</t>
  </si>
  <si>
    <t>Počet provozních hodin osvětlení (hod/rok)</t>
  </si>
  <si>
    <t>Spotřeba EE novým osvětlením
(kWh/rok)</t>
  </si>
  <si>
    <t>z</t>
  </si>
  <si>
    <t>ž</t>
  </si>
  <si>
    <t>Příkon svítidla 
(W/ks)</t>
  </si>
  <si>
    <t>Celkový příkon stávajících svítidel včetně předřadníku
(kW)</t>
  </si>
  <si>
    <t>typ svítidla</t>
  </si>
  <si>
    <t>Úspora EE
(kWh)</t>
  </si>
  <si>
    <t>1. Poliklinika</t>
  </si>
  <si>
    <t>2 x 36 W</t>
  </si>
  <si>
    <t>4 x 18 W</t>
  </si>
  <si>
    <t>60 W</t>
  </si>
  <si>
    <t>2 x 11 W</t>
  </si>
  <si>
    <t>2 x 58 W</t>
  </si>
  <si>
    <t>3. Lůžková část</t>
  </si>
  <si>
    <t>2. Komplement</t>
  </si>
  <si>
    <t>4. Lékarna + OKBH</t>
  </si>
  <si>
    <t>5. Stravovací provoz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</si>
</sst>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"/>
    <numFmt numFmtId="165" formatCode="0.0%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2" borderId="0" xfId="0" applyFont="1" applyFill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44" fontId="7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3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center" vertical="center"/>
    </xf>
    <xf numFmtId="165" fontId="7" fillId="0" borderId="0" xfId="1" applyNumberFormat="1" applyFont="1"/>
    <xf numFmtId="0" fontId="7" fillId="0" borderId="0" xfId="0" applyFont="1" applyAlignment="1">
      <alignment horizontal="center" vertical="center"/>
    </xf>
    <xf numFmtId="44" fontId="8" fillId="0" borderId="0" xfId="0" applyNumberFormat="1" applyFont="1"/>
    <xf numFmtId="0" fontId="2" fillId="0" borderId="0" xfId="0" applyFont="1" applyAlignment="1">
      <alignment horizontal="center" vertical="center" wrapText="1"/>
    </xf>
    <xf numFmtId="44" fontId="7" fillId="0" borderId="0" xfId="2" applyFont="1" applyBorder="1"/>
    <xf numFmtId="3" fontId="6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/>
    </xf>
    <xf numFmtId="0" fontId="7" fillId="4" borderId="1" xfId="0" applyFont="1" applyFill="1" applyBorder="1" applyAlignment="1">
      <alignment horizontal="center"/>
    </xf>
    <xf numFmtId="164" fontId="6" fillId="4" borderId="1" xfId="0" applyNumberFormat="1" applyFont="1" applyFill="1" applyBorder="1" applyAlignment="1">
      <alignment horizontal="center" vertical="center" wrapText="1"/>
    </xf>
    <xf numFmtId="9" fontId="3" fillId="0" borderId="0" xfId="1" applyFont="1" applyAlignment="1">
      <alignment horizontal="center" wrapText="1"/>
    </xf>
  </cellXfs>
  <cellStyles count="4">
    <cellStyle name="Měna" xfId="2" builtinId="4"/>
    <cellStyle name="Normální" xfId="0" builtinId="0"/>
    <cellStyle name="Normální 3" xfId="3" xr:uid="{B94CA1C7-11AD-44C0-B57D-BA276BE2E950}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A10"/>
  <sheetViews>
    <sheetView zoomScaleNormal="100" workbookViewId="0">
      <pane ySplit="3" topLeftCell="A4" activePane="bottomLeft" state="frozen"/>
      <selection pane="bottomLeft" activeCell="J5" sqref="J5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20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21</v>
      </c>
      <c r="C4" s="8" t="s">
        <v>14</v>
      </c>
      <c r="D4" s="8">
        <v>2</v>
      </c>
      <c r="E4" s="8">
        <v>36</v>
      </c>
      <c r="F4" s="7">
        <f>D4*E4</f>
        <v>72</v>
      </c>
      <c r="G4" s="9">
        <v>91</v>
      </c>
      <c r="H4" s="10">
        <f>IF(C4="z",F4*(1+$H$2),F4)*G4/1000</f>
        <v>7.7772240000000004</v>
      </c>
      <c r="I4" s="11">
        <v>1495</v>
      </c>
      <c r="J4" s="33">
        <f>H4*I4</f>
        <v>11626.94988</v>
      </c>
      <c r="K4" s="12">
        <f>T4*W4</f>
        <v>0</v>
      </c>
      <c r="L4" s="13">
        <f t="shared" ref="L4:L7" si="0">G4</f>
        <v>91</v>
      </c>
      <c r="M4" s="10">
        <f>K4*L4/1000</f>
        <v>0</v>
      </c>
      <c r="N4" s="11">
        <f>I4</f>
        <v>1495</v>
      </c>
      <c r="O4" s="11">
        <f>M4*N4</f>
        <v>0</v>
      </c>
      <c r="P4" s="11">
        <f>J4-O4</f>
        <v>11626.94988</v>
      </c>
      <c r="Q4" s="9"/>
      <c r="U4" s="29"/>
      <c r="V4" s="29"/>
      <c r="X4" s="26"/>
      <c r="Y4" s="30"/>
      <c r="AA4" s="15"/>
    </row>
    <row r="5" spans="2:27" x14ac:dyDescent="0.2">
      <c r="B5" s="7" t="s">
        <v>22</v>
      </c>
      <c r="C5" s="8" t="s">
        <v>14</v>
      </c>
      <c r="D5" s="32">
        <v>4</v>
      </c>
      <c r="E5" s="8">
        <v>18</v>
      </c>
      <c r="F5" s="7">
        <f t="shared" ref="F5" si="1">D5*E5</f>
        <v>72</v>
      </c>
      <c r="G5" s="9">
        <v>19</v>
      </c>
      <c r="H5" s="10">
        <f t="shared" ref="H5:H7" si="2">IF(C5="z",F5*(1+$H$2),F5)*G5/1000</f>
        <v>1.6238159999999999</v>
      </c>
      <c r="I5" s="11">
        <v>1960</v>
      </c>
      <c r="J5" s="33">
        <f t="shared" ref="J5:J7" si="3">H5*I5</f>
        <v>3182.6793599999996</v>
      </c>
      <c r="K5" s="12">
        <f t="shared" ref="K5:K7" si="4">T5*W5</f>
        <v>0</v>
      </c>
      <c r="L5" s="13">
        <f t="shared" si="0"/>
        <v>19</v>
      </c>
      <c r="M5" s="10">
        <f t="shared" ref="M5:M7" si="5">K5*L5/1000</f>
        <v>0</v>
      </c>
      <c r="N5" s="11">
        <f t="shared" ref="N5:N7" si="6">I5</f>
        <v>1960</v>
      </c>
      <c r="O5" s="11">
        <f t="shared" ref="O5:O7" si="7">M5*N5</f>
        <v>0</v>
      </c>
      <c r="P5" s="11">
        <f t="shared" ref="P5:P7" si="8">J5-O5</f>
        <v>3182.6793599999996</v>
      </c>
      <c r="Q5" s="9"/>
      <c r="U5" s="29"/>
      <c r="V5" s="29"/>
      <c r="X5" s="26"/>
      <c r="Y5" s="30"/>
      <c r="AA5" s="15"/>
    </row>
    <row r="6" spans="2:27" x14ac:dyDescent="0.2">
      <c r="B6" s="7" t="s">
        <v>22</v>
      </c>
      <c r="C6" s="8" t="s">
        <v>14</v>
      </c>
      <c r="D6" s="8">
        <v>4</v>
      </c>
      <c r="E6" s="8">
        <v>18</v>
      </c>
      <c r="F6" s="7">
        <f>D6*E6</f>
        <v>72</v>
      </c>
      <c r="G6" s="9">
        <v>73</v>
      </c>
      <c r="H6" s="10">
        <f t="shared" si="2"/>
        <v>6.2388720000000006</v>
      </c>
      <c r="I6" s="11">
        <v>1960</v>
      </c>
      <c r="J6" s="33">
        <f t="shared" si="3"/>
        <v>12228.189120000001</v>
      </c>
      <c r="K6" s="12">
        <f t="shared" si="4"/>
        <v>0</v>
      </c>
      <c r="L6" s="13">
        <f t="shared" si="0"/>
        <v>73</v>
      </c>
      <c r="M6" s="10">
        <f t="shared" si="5"/>
        <v>0</v>
      </c>
      <c r="N6" s="11">
        <f t="shared" si="6"/>
        <v>1960</v>
      </c>
      <c r="O6" s="11">
        <f t="shared" si="7"/>
        <v>0</v>
      </c>
      <c r="P6" s="11">
        <f t="shared" si="8"/>
        <v>12228.189120000001</v>
      </c>
      <c r="Q6" s="9"/>
      <c r="U6" s="29"/>
      <c r="V6" s="29"/>
      <c r="X6" s="26"/>
      <c r="Y6" s="30"/>
      <c r="AA6" s="15"/>
    </row>
    <row r="7" spans="2:27" x14ac:dyDescent="0.2">
      <c r="B7" s="7" t="s">
        <v>23</v>
      </c>
      <c r="C7" s="8" t="s">
        <v>15</v>
      </c>
      <c r="D7" s="8">
        <v>1</v>
      </c>
      <c r="E7" s="8">
        <v>60</v>
      </c>
      <c r="F7" s="7">
        <f t="shared" ref="F7" si="9">D7*E7</f>
        <v>60</v>
      </c>
      <c r="G7" s="9">
        <v>18</v>
      </c>
      <c r="H7" s="10">
        <f t="shared" si="2"/>
        <v>1.08</v>
      </c>
      <c r="I7" s="11">
        <v>1540</v>
      </c>
      <c r="J7" s="33">
        <f t="shared" si="3"/>
        <v>1663.2</v>
      </c>
      <c r="K7" s="12">
        <f t="shared" si="4"/>
        <v>0</v>
      </c>
      <c r="L7" s="13">
        <f t="shared" si="0"/>
        <v>18</v>
      </c>
      <c r="M7" s="10">
        <f t="shared" si="5"/>
        <v>0</v>
      </c>
      <c r="N7" s="11">
        <f t="shared" si="6"/>
        <v>1540</v>
      </c>
      <c r="O7" s="11">
        <f t="shared" si="7"/>
        <v>0</v>
      </c>
      <c r="P7" s="11">
        <f t="shared" si="8"/>
        <v>1663.2</v>
      </c>
      <c r="Q7" s="9"/>
      <c r="U7" s="29"/>
      <c r="V7" s="29"/>
      <c r="X7" s="26"/>
      <c r="Y7" s="30"/>
      <c r="AA7" s="15"/>
    </row>
    <row r="8" spans="2:27" x14ac:dyDescent="0.2">
      <c r="B8" s="16" t="s">
        <v>2</v>
      </c>
      <c r="C8" s="17"/>
      <c r="D8" s="17"/>
      <c r="E8" s="17"/>
      <c r="F8" s="17"/>
      <c r="G8" s="18">
        <f>SUM(G4:G7)</f>
        <v>201</v>
      </c>
      <c r="H8" s="19">
        <f>SUM(H4:H7)</f>
        <v>16.719912000000001</v>
      </c>
      <c r="I8" s="17"/>
      <c r="J8" s="20">
        <f>SUM(J4:J7)</f>
        <v>28701.018360000002</v>
      </c>
      <c r="K8" s="17"/>
      <c r="L8" s="21">
        <f>SUM(L4:L7)</f>
        <v>201</v>
      </c>
      <c r="M8" s="20">
        <f>SUM(M4:M7)</f>
        <v>0</v>
      </c>
      <c r="N8" s="17"/>
      <c r="O8" s="20">
        <f>SUM(O4:O7)</f>
        <v>0</v>
      </c>
      <c r="P8" s="20">
        <f>J8-O8</f>
        <v>28701.018360000002</v>
      </c>
      <c r="Q8" s="18"/>
      <c r="V8" s="29"/>
      <c r="Y8" s="31"/>
      <c r="AA8" s="27"/>
    </row>
    <row r="9" spans="2:27" x14ac:dyDescent="0.2">
      <c r="B9" s="22"/>
      <c r="G9" s="23"/>
      <c r="H9" s="23"/>
      <c r="Q9" s="24"/>
    </row>
    <row r="10" spans="2:27" x14ac:dyDescent="0.2">
      <c r="B10" s="22"/>
      <c r="G10" s="24"/>
      <c r="J10" s="25"/>
      <c r="Q10" s="24"/>
    </row>
  </sheetData>
  <autoFilter ref="S2:S28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2CC53-1690-4F4C-B758-5B93E724AF9E}">
  <dimension ref="B2:AA9"/>
  <sheetViews>
    <sheetView zoomScaleNormal="100" workbookViewId="0">
      <pane ySplit="3" topLeftCell="A4" activePane="bottomLeft" state="frozen"/>
      <selection pane="bottomLeft" activeCell="I18" sqref="I18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27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21</v>
      </c>
      <c r="C4" s="8" t="s">
        <v>14</v>
      </c>
      <c r="D4" s="8">
        <v>2</v>
      </c>
      <c r="E4" s="8">
        <v>36</v>
      </c>
      <c r="F4" s="7">
        <f>D4*E4</f>
        <v>72</v>
      </c>
      <c r="G4" s="9">
        <v>45</v>
      </c>
      <c r="H4" s="10">
        <f>IF(C4="z",F4*(1+$H$2),F4)*G4/1000</f>
        <v>3.8458800000000002</v>
      </c>
      <c r="I4" s="11">
        <v>1475</v>
      </c>
      <c r="J4" s="33">
        <f>H4*I4</f>
        <v>5672.6730000000007</v>
      </c>
      <c r="K4" s="12">
        <f>T4*W4</f>
        <v>0</v>
      </c>
      <c r="L4" s="13">
        <f t="shared" ref="L4:L6" si="0">G4</f>
        <v>45</v>
      </c>
      <c r="M4" s="10">
        <f>K4*L4/1000</f>
        <v>0</v>
      </c>
      <c r="N4" s="11">
        <f>I4</f>
        <v>1475</v>
      </c>
      <c r="O4" s="11">
        <f>M4*N4</f>
        <v>0</v>
      </c>
      <c r="P4" s="11">
        <f>J4-O4</f>
        <v>5672.6730000000007</v>
      </c>
      <c r="Q4" s="9"/>
      <c r="U4" s="29"/>
      <c r="V4" s="29"/>
      <c r="X4" s="26"/>
      <c r="Y4" s="30"/>
      <c r="AA4" s="15"/>
    </row>
    <row r="5" spans="2:27" x14ac:dyDescent="0.2">
      <c r="B5" s="7" t="s">
        <v>22</v>
      </c>
      <c r="C5" s="8" t="s">
        <v>14</v>
      </c>
      <c r="D5" s="32">
        <v>4</v>
      </c>
      <c r="E5" s="8">
        <v>18</v>
      </c>
      <c r="F5" s="7">
        <f t="shared" ref="F5" si="1">D5*E5</f>
        <v>72</v>
      </c>
      <c r="G5" s="9">
        <v>176</v>
      </c>
      <c r="H5" s="10">
        <f t="shared" ref="H5:H6" si="2">IF(C5="z",F5*(1+$H$2),F5)*G5/1000</f>
        <v>15.041664000000001</v>
      </c>
      <c r="I5" s="11">
        <v>1500</v>
      </c>
      <c r="J5" s="33">
        <f t="shared" ref="J5:J6" si="3">H5*I5</f>
        <v>22562.496000000003</v>
      </c>
      <c r="K5" s="12">
        <f t="shared" ref="K5:K6" si="4">T5*W5</f>
        <v>0</v>
      </c>
      <c r="L5" s="13">
        <f t="shared" si="0"/>
        <v>176</v>
      </c>
      <c r="M5" s="10">
        <f t="shared" ref="M5:M6" si="5">K5*L5/1000</f>
        <v>0</v>
      </c>
      <c r="N5" s="11">
        <f t="shared" ref="N5:N6" si="6">I5</f>
        <v>1500</v>
      </c>
      <c r="O5" s="11">
        <f t="shared" ref="O5:O6" si="7">M5*N5</f>
        <v>0</v>
      </c>
      <c r="P5" s="11">
        <f t="shared" ref="P5:P6" si="8">J5-O5</f>
        <v>22562.496000000003</v>
      </c>
      <c r="Q5" s="9"/>
      <c r="U5" s="29"/>
      <c r="V5" s="29"/>
      <c r="X5" s="26"/>
      <c r="Y5" s="30"/>
      <c r="AA5" s="15"/>
    </row>
    <row r="6" spans="2:27" x14ac:dyDescent="0.2">
      <c r="B6" s="7" t="s">
        <v>23</v>
      </c>
      <c r="C6" s="8" t="s">
        <v>15</v>
      </c>
      <c r="D6" s="8">
        <v>1</v>
      </c>
      <c r="E6" s="8">
        <v>60</v>
      </c>
      <c r="F6" s="7">
        <f t="shared" ref="F6" si="9">D6*E6</f>
        <v>60</v>
      </c>
      <c r="G6" s="9">
        <v>4</v>
      </c>
      <c r="H6" s="10">
        <f t="shared" si="2"/>
        <v>0.24</v>
      </c>
      <c r="I6" s="11">
        <v>1000</v>
      </c>
      <c r="J6" s="33">
        <f t="shared" si="3"/>
        <v>240</v>
      </c>
      <c r="K6" s="12">
        <f t="shared" si="4"/>
        <v>0</v>
      </c>
      <c r="L6" s="13">
        <f t="shared" si="0"/>
        <v>4</v>
      </c>
      <c r="M6" s="10">
        <f t="shared" si="5"/>
        <v>0</v>
      </c>
      <c r="N6" s="11">
        <f t="shared" si="6"/>
        <v>1000</v>
      </c>
      <c r="O6" s="11">
        <f t="shared" si="7"/>
        <v>0</v>
      </c>
      <c r="P6" s="11">
        <f t="shared" si="8"/>
        <v>240</v>
      </c>
      <c r="Q6" s="9"/>
      <c r="U6" s="29"/>
      <c r="V6" s="29"/>
      <c r="X6" s="26"/>
      <c r="Y6" s="30"/>
      <c r="AA6" s="15"/>
    </row>
    <row r="7" spans="2:27" x14ac:dyDescent="0.2">
      <c r="B7" s="16" t="s">
        <v>2</v>
      </c>
      <c r="C7" s="17"/>
      <c r="D7" s="17"/>
      <c r="E7" s="17"/>
      <c r="F7" s="17"/>
      <c r="G7" s="18">
        <f>SUM(G4:G6)</f>
        <v>225</v>
      </c>
      <c r="H7" s="19">
        <f>SUM(H4:H6)</f>
        <v>19.127544</v>
      </c>
      <c r="I7" s="17"/>
      <c r="J7" s="20">
        <f>SUM(J4:J6)</f>
        <v>28475.169000000002</v>
      </c>
      <c r="K7" s="17"/>
      <c r="L7" s="21">
        <f>SUM(L4:L6)</f>
        <v>225</v>
      </c>
      <c r="M7" s="20">
        <f>SUM(M4:M6)</f>
        <v>0</v>
      </c>
      <c r="N7" s="17"/>
      <c r="O7" s="20">
        <f>SUM(O4:O6)</f>
        <v>0</v>
      </c>
      <c r="P7" s="20">
        <f>J7-O7</f>
        <v>28475.169000000002</v>
      </c>
      <c r="Q7" s="18"/>
      <c r="V7" s="29"/>
      <c r="Y7" s="31"/>
      <c r="AA7" s="27"/>
    </row>
    <row r="8" spans="2:27" x14ac:dyDescent="0.2">
      <c r="B8" s="22"/>
      <c r="G8" s="23"/>
      <c r="H8" s="23"/>
      <c r="Q8" s="24"/>
    </row>
    <row r="9" spans="2:27" x14ac:dyDescent="0.2">
      <c r="B9" s="22"/>
      <c r="G9" s="24"/>
      <c r="J9" s="25"/>
      <c r="Q9" s="24"/>
    </row>
  </sheetData>
  <autoFilter ref="S2:S27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440A2-1275-4D83-B239-6E59390FA4D4}">
  <dimension ref="B2:AA12"/>
  <sheetViews>
    <sheetView zoomScaleNormal="100" workbookViewId="0">
      <pane ySplit="3" topLeftCell="A4" activePane="bottomLeft" state="frozen"/>
      <selection pane="bottomLeft" activeCell="G19" sqref="G19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26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24</v>
      </c>
      <c r="C4" s="8" t="s">
        <v>14</v>
      </c>
      <c r="D4" s="8">
        <v>2</v>
      </c>
      <c r="E4" s="8">
        <v>11</v>
      </c>
      <c r="F4" s="7">
        <f>D4*E4</f>
        <v>22</v>
      </c>
      <c r="G4" s="9">
        <v>4</v>
      </c>
      <c r="H4" s="10">
        <f>IF(C4="z",F4*(1+$H$2),F4)*G4/1000</f>
        <v>0.10445600000000001</v>
      </c>
      <c r="I4" s="11">
        <v>125</v>
      </c>
      <c r="J4" s="33">
        <f>H4*I4</f>
        <v>13.057</v>
      </c>
      <c r="K4" s="12">
        <f>T4*W4</f>
        <v>0</v>
      </c>
      <c r="L4" s="13">
        <f t="shared" ref="L4:L9" si="0">G4</f>
        <v>4</v>
      </c>
      <c r="M4" s="10">
        <f>K4*L4/1000</f>
        <v>0</v>
      </c>
      <c r="N4" s="11">
        <f>I4</f>
        <v>125</v>
      </c>
      <c r="O4" s="11">
        <f>M4*N4</f>
        <v>0</v>
      </c>
      <c r="P4" s="11">
        <f>J4-O4</f>
        <v>13.057</v>
      </c>
      <c r="Q4" s="9"/>
      <c r="U4" s="29"/>
      <c r="V4" s="29"/>
      <c r="X4" s="26"/>
      <c r="Y4" s="30"/>
      <c r="AA4" s="15"/>
    </row>
    <row r="5" spans="2:27" x14ac:dyDescent="0.2">
      <c r="B5" s="7" t="s">
        <v>21</v>
      </c>
      <c r="C5" s="8" t="s">
        <v>14</v>
      </c>
      <c r="D5" s="8">
        <v>2</v>
      </c>
      <c r="E5" s="8">
        <v>36</v>
      </c>
      <c r="F5" s="7">
        <f>D5*E5</f>
        <v>72</v>
      </c>
      <c r="G5" s="9">
        <v>273</v>
      </c>
      <c r="H5" s="10">
        <f>IF(C5="z",F5*(1+$H$2),F5)*G5/1000</f>
        <v>23.331671999999998</v>
      </c>
      <c r="I5" s="11">
        <v>1580</v>
      </c>
      <c r="J5" s="33">
        <f>H5*I5</f>
        <v>36864.041759999993</v>
      </c>
      <c r="K5" s="12">
        <f>T5*W5</f>
        <v>0</v>
      </c>
      <c r="L5" s="13">
        <f t="shared" ref="L5:L6" si="1">G5</f>
        <v>273</v>
      </c>
      <c r="M5" s="10">
        <f>K5*L5/1000</f>
        <v>0</v>
      </c>
      <c r="N5" s="11">
        <f>I5</f>
        <v>1580</v>
      </c>
      <c r="O5" s="11">
        <f>M5*N5</f>
        <v>0</v>
      </c>
      <c r="P5" s="11">
        <f>J5-O5</f>
        <v>36864.041759999993</v>
      </c>
      <c r="Q5" s="9"/>
      <c r="U5" s="29"/>
      <c r="V5" s="29"/>
      <c r="X5" s="26"/>
      <c r="Y5" s="30"/>
      <c r="AA5" s="15"/>
    </row>
    <row r="6" spans="2:27" x14ac:dyDescent="0.2">
      <c r="B6" s="7" t="s">
        <v>25</v>
      </c>
      <c r="C6" s="8" t="s">
        <v>14</v>
      </c>
      <c r="D6" s="8">
        <v>2</v>
      </c>
      <c r="E6" s="8">
        <v>58</v>
      </c>
      <c r="F6" s="7">
        <f>D6*E6</f>
        <v>116</v>
      </c>
      <c r="G6" s="9">
        <v>6</v>
      </c>
      <c r="H6" s="10">
        <f>IF(C6="z",F6*(1+$H$2),F6)*G6/1000</f>
        <v>0.826152</v>
      </c>
      <c r="I6" s="11">
        <v>2500</v>
      </c>
      <c r="J6" s="33">
        <f>H6*I6</f>
        <v>2065.38</v>
      </c>
      <c r="K6" s="12">
        <f>T6*W6</f>
        <v>0</v>
      </c>
      <c r="L6" s="13">
        <f t="shared" si="1"/>
        <v>6</v>
      </c>
      <c r="M6" s="10">
        <f>K6*L6/1000</f>
        <v>0</v>
      </c>
      <c r="N6" s="11">
        <f>I6</f>
        <v>2500</v>
      </c>
      <c r="O6" s="11">
        <f>M6*N6</f>
        <v>0</v>
      </c>
      <c r="P6" s="11">
        <f>J6-O6</f>
        <v>2065.38</v>
      </c>
      <c r="Q6" s="9"/>
      <c r="U6" s="29"/>
      <c r="V6" s="29"/>
      <c r="X6" s="26"/>
      <c r="Y6" s="30"/>
      <c r="AA6" s="15"/>
    </row>
    <row r="7" spans="2:27" x14ac:dyDescent="0.2">
      <c r="B7" s="7" t="s">
        <v>22</v>
      </c>
      <c r="C7" s="8" t="s">
        <v>14</v>
      </c>
      <c r="D7" s="32">
        <v>4</v>
      </c>
      <c r="E7" s="8">
        <v>18</v>
      </c>
      <c r="F7" s="7">
        <f t="shared" ref="F7" si="2">D7*E7</f>
        <v>72</v>
      </c>
      <c r="G7" s="9">
        <v>48</v>
      </c>
      <c r="H7" s="10">
        <f t="shared" ref="H7:H9" si="3">IF(C7="z",F7*(1+$H$2),F7)*G7/1000</f>
        <v>4.1022720000000001</v>
      </c>
      <c r="I7" s="11">
        <v>1690</v>
      </c>
      <c r="J7" s="33">
        <f t="shared" ref="J7:J9" si="4">H7*I7</f>
        <v>6932.83968</v>
      </c>
      <c r="K7" s="12">
        <f t="shared" ref="K7:K9" si="5">T7*W7</f>
        <v>0</v>
      </c>
      <c r="L7" s="13">
        <f t="shared" si="0"/>
        <v>48</v>
      </c>
      <c r="M7" s="10">
        <f t="shared" ref="M7:M9" si="6">K7*L7/1000</f>
        <v>0</v>
      </c>
      <c r="N7" s="11">
        <f t="shared" ref="N7:N9" si="7">I7</f>
        <v>1690</v>
      </c>
      <c r="O7" s="11">
        <f t="shared" ref="O7:O9" si="8">M7*N7</f>
        <v>0</v>
      </c>
      <c r="P7" s="11">
        <f t="shared" ref="P7:P9" si="9">J7-O7</f>
        <v>6932.83968</v>
      </c>
      <c r="Q7" s="9"/>
      <c r="U7" s="29"/>
      <c r="V7" s="29"/>
      <c r="X7" s="26"/>
      <c r="Y7" s="30"/>
      <c r="AA7" s="15"/>
    </row>
    <row r="8" spans="2:27" x14ac:dyDescent="0.2">
      <c r="B8" s="7" t="s">
        <v>22</v>
      </c>
      <c r="C8" s="8" t="s">
        <v>14</v>
      </c>
      <c r="D8" s="8">
        <v>4</v>
      </c>
      <c r="E8" s="8">
        <v>18</v>
      </c>
      <c r="F8" s="7">
        <f>D8*E8</f>
        <v>72</v>
      </c>
      <c r="G8" s="9">
        <v>158</v>
      </c>
      <c r="H8" s="10">
        <f t="shared" si="3"/>
        <v>13.503311999999999</v>
      </c>
      <c r="I8" s="11">
        <v>1690</v>
      </c>
      <c r="J8" s="33">
        <f t="shared" si="4"/>
        <v>22820.597279999998</v>
      </c>
      <c r="K8" s="12">
        <f t="shared" si="5"/>
        <v>0</v>
      </c>
      <c r="L8" s="13">
        <f t="shared" si="0"/>
        <v>158</v>
      </c>
      <c r="M8" s="10">
        <f t="shared" si="6"/>
        <v>0</v>
      </c>
      <c r="N8" s="11">
        <f t="shared" si="7"/>
        <v>1690</v>
      </c>
      <c r="O8" s="11">
        <f t="shared" si="8"/>
        <v>0</v>
      </c>
      <c r="P8" s="11">
        <f t="shared" si="9"/>
        <v>22820.597279999998</v>
      </c>
      <c r="Q8" s="9"/>
      <c r="U8" s="29"/>
      <c r="V8" s="29"/>
      <c r="X8" s="26"/>
      <c r="Y8" s="30"/>
      <c r="AA8" s="15"/>
    </row>
    <row r="9" spans="2:27" x14ac:dyDescent="0.2">
      <c r="B9" s="7" t="s">
        <v>23</v>
      </c>
      <c r="C9" s="8" t="s">
        <v>15</v>
      </c>
      <c r="D9" s="8">
        <v>1</v>
      </c>
      <c r="E9" s="8">
        <v>60</v>
      </c>
      <c r="F9" s="7">
        <f t="shared" ref="F9" si="10">D9*E9</f>
        <v>60</v>
      </c>
      <c r="G9" s="9">
        <v>111</v>
      </c>
      <c r="H9" s="10">
        <f t="shared" si="3"/>
        <v>6.66</v>
      </c>
      <c r="I9" s="11">
        <v>840</v>
      </c>
      <c r="J9" s="33">
        <f t="shared" si="4"/>
        <v>5594.4000000000005</v>
      </c>
      <c r="K9" s="12">
        <f t="shared" si="5"/>
        <v>0</v>
      </c>
      <c r="L9" s="13">
        <f t="shared" si="0"/>
        <v>111</v>
      </c>
      <c r="M9" s="10">
        <f t="shared" si="6"/>
        <v>0</v>
      </c>
      <c r="N9" s="11">
        <f t="shared" si="7"/>
        <v>840</v>
      </c>
      <c r="O9" s="11">
        <f t="shared" si="8"/>
        <v>0</v>
      </c>
      <c r="P9" s="11">
        <f t="shared" si="9"/>
        <v>5594.4000000000005</v>
      </c>
      <c r="Q9" s="9"/>
      <c r="U9" s="29"/>
      <c r="V9" s="29"/>
      <c r="X9" s="26"/>
      <c r="Y9" s="30"/>
      <c r="AA9" s="15"/>
    </row>
    <row r="10" spans="2:27" x14ac:dyDescent="0.2">
      <c r="B10" s="16" t="s">
        <v>2</v>
      </c>
      <c r="C10" s="17"/>
      <c r="D10" s="17"/>
      <c r="E10" s="17"/>
      <c r="F10" s="17"/>
      <c r="G10" s="18">
        <f>SUM(G4:G9)</f>
        <v>600</v>
      </c>
      <c r="H10" s="19">
        <f>SUM(H4:H9)</f>
        <v>48.527863999999994</v>
      </c>
      <c r="I10" s="17"/>
      <c r="J10" s="20">
        <f>SUM(J4:J9)</f>
        <v>74290.315719999984</v>
      </c>
      <c r="K10" s="17"/>
      <c r="L10" s="21">
        <f>SUM(L4:L9)</f>
        <v>600</v>
      </c>
      <c r="M10" s="20">
        <f>SUM(M4:M9)</f>
        <v>0</v>
      </c>
      <c r="N10" s="17"/>
      <c r="O10" s="20">
        <f>SUM(O4:O9)</f>
        <v>0</v>
      </c>
      <c r="P10" s="20">
        <f>J10-O10</f>
        <v>74290.315719999984</v>
      </c>
      <c r="Q10" s="18"/>
      <c r="V10" s="29"/>
      <c r="Y10" s="31"/>
      <c r="AA10" s="27"/>
    </row>
    <row r="11" spans="2:27" x14ac:dyDescent="0.2">
      <c r="B11" s="22"/>
      <c r="G11" s="23"/>
      <c r="H11" s="23"/>
      <c r="Q11" s="24"/>
    </row>
    <row r="12" spans="2:27" x14ac:dyDescent="0.2">
      <c r="B12" s="22"/>
      <c r="G12" s="24"/>
      <c r="J12" s="25"/>
      <c r="Q12" s="24"/>
    </row>
  </sheetData>
  <autoFilter ref="S2:S30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91992-AB36-4C2C-AB0F-AFA8C7FDA0C5}">
  <dimension ref="B2:AA9"/>
  <sheetViews>
    <sheetView zoomScaleNormal="100" workbookViewId="0">
      <pane ySplit="3" topLeftCell="A4" activePane="bottomLeft" state="frozen"/>
      <selection pane="bottomLeft" activeCell="H14" sqref="H14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28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22</v>
      </c>
      <c r="C4" s="8" t="s">
        <v>14</v>
      </c>
      <c r="D4" s="32">
        <v>4</v>
      </c>
      <c r="E4" s="8">
        <v>18</v>
      </c>
      <c r="F4" s="7">
        <f t="shared" ref="F4" si="0">D4*E4</f>
        <v>72</v>
      </c>
      <c r="G4" s="9">
        <v>24</v>
      </c>
      <c r="H4" s="10">
        <f t="shared" ref="H4:H6" si="1">IF(C4="z",F4*(1+$H$2),F4)*G4/1000</f>
        <v>2.0511360000000001</v>
      </c>
      <c r="I4" s="11">
        <v>1240</v>
      </c>
      <c r="J4" s="33">
        <f t="shared" ref="J4:J6" si="2">H4*I4</f>
        <v>2543.4086400000001</v>
      </c>
      <c r="K4" s="12">
        <f t="shared" ref="K4:K6" si="3">T4*W4</f>
        <v>0</v>
      </c>
      <c r="L4" s="13">
        <f t="shared" ref="L4:L6" si="4">G4</f>
        <v>24</v>
      </c>
      <c r="M4" s="10">
        <f t="shared" ref="M4:M6" si="5">K4*L4/1000</f>
        <v>0</v>
      </c>
      <c r="N4" s="11">
        <f t="shared" ref="N4:N6" si="6">I4</f>
        <v>1240</v>
      </c>
      <c r="O4" s="11">
        <f t="shared" ref="O4:O6" si="7">M4*N4</f>
        <v>0</v>
      </c>
      <c r="P4" s="11">
        <f t="shared" ref="P4:P6" si="8">J4-O4</f>
        <v>2543.4086400000001</v>
      </c>
      <c r="Q4" s="9"/>
      <c r="U4" s="29"/>
      <c r="V4" s="29"/>
      <c r="X4" s="26"/>
      <c r="Y4" s="30"/>
      <c r="AA4" s="15"/>
    </row>
    <row r="5" spans="2:27" x14ac:dyDescent="0.2">
      <c r="B5" s="7" t="s">
        <v>22</v>
      </c>
      <c r="C5" s="8" t="s">
        <v>14</v>
      </c>
      <c r="D5" s="8">
        <v>4</v>
      </c>
      <c r="E5" s="8">
        <v>18</v>
      </c>
      <c r="F5" s="7">
        <f>D5*E5</f>
        <v>72</v>
      </c>
      <c r="G5" s="9">
        <v>40</v>
      </c>
      <c r="H5" s="10">
        <f t="shared" si="1"/>
        <v>3.4185599999999998</v>
      </c>
      <c r="I5" s="11">
        <v>1240</v>
      </c>
      <c r="J5" s="33">
        <f t="shared" si="2"/>
        <v>4239.0144</v>
      </c>
      <c r="K5" s="12">
        <f t="shared" si="3"/>
        <v>0</v>
      </c>
      <c r="L5" s="13">
        <f t="shared" si="4"/>
        <v>40</v>
      </c>
      <c r="M5" s="10">
        <f t="shared" si="5"/>
        <v>0</v>
      </c>
      <c r="N5" s="11">
        <f t="shared" si="6"/>
        <v>1240</v>
      </c>
      <c r="O5" s="11">
        <f t="shared" si="7"/>
        <v>0</v>
      </c>
      <c r="P5" s="11">
        <f t="shared" si="8"/>
        <v>4239.0144</v>
      </c>
      <c r="Q5" s="9"/>
      <c r="U5" s="29"/>
      <c r="V5" s="29"/>
      <c r="X5" s="26"/>
      <c r="Y5" s="30"/>
      <c r="AA5" s="15"/>
    </row>
    <row r="6" spans="2:27" x14ac:dyDescent="0.2">
      <c r="B6" s="7" t="s">
        <v>23</v>
      </c>
      <c r="C6" s="8" t="s">
        <v>15</v>
      </c>
      <c r="D6" s="8">
        <v>1</v>
      </c>
      <c r="E6" s="8">
        <v>60</v>
      </c>
      <c r="F6" s="7">
        <f t="shared" ref="F6" si="9">D6*E6</f>
        <v>60</v>
      </c>
      <c r="G6" s="9">
        <v>2</v>
      </c>
      <c r="H6" s="10">
        <f t="shared" si="1"/>
        <v>0.12</v>
      </c>
      <c r="I6" s="11">
        <v>125</v>
      </c>
      <c r="J6" s="33">
        <f t="shared" si="2"/>
        <v>15</v>
      </c>
      <c r="K6" s="12">
        <f t="shared" si="3"/>
        <v>0</v>
      </c>
      <c r="L6" s="13">
        <f t="shared" si="4"/>
        <v>2</v>
      </c>
      <c r="M6" s="10">
        <f t="shared" si="5"/>
        <v>0</v>
      </c>
      <c r="N6" s="11">
        <f t="shared" si="6"/>
        <v>125</v>
      </c>
      <c r="O6" s="11">
        <f t="shared" si="7"/>
        <v>0</v>
      </c>
      <c r="P6" s="11">
        <f t="shared" si="8"/>
        <v>15</v>
      </c>
      <c r="Q6" s="9"/>
      <c r="U6" s="29"/>
      <c r="V6" s="29"/>
      <c r="X6" s="26"/>
      <c r="Y6" s="30"/>
      <c r="AA6" s="15"/>
    </row>
    <row r="7" spans="2:27" x14ac:dyDescent="0.2">
      <c r="B7" s="16" t="s">
        <v>2</v>
      </c>
      <c r="C7" s="17"/>
      <c r="D7" s="17"/>
      <c r="E7" s="17"/>
      <c r="F7" s="17"/>
      <c r="G7" s="18">
        <f>SUM(G4:G6)</f>
        <v>66</v>
      </c>
      <c r="H7" s="19">
        <f>SUM(H4:H6)</f>
        <v>5.589696</v>
      </c>
      <c r="I7" s="17"/>
      <c r="J7" s="20">
        <f>SUM(J4:J6)</f>
        <v>6797.4230399999997</v>
      </c>
      <c r="K7" s="17"/>
      <c r="L7" s="21">
        <f>SUM(L4:L6)</f>
        <v>66</v>
      </c>
      <c r="M7" s="20">
        <f>SUM(M4:M6)</f>
        <v>0</v>
      </c>
      <c r="N7" s="17"/>
      <c r="O7" s="20">
        <f>SUM(O4:O6)</f>
        <v>0</v>
      </c>
      <c r="P7" s="20">
        <f>J7-O7</f>
        <v>6797.4230399999997</v>
      </c>
      <c r="Q7" s="18"/>
      <c r="V7" s="29"/>
      <c r="Y7" s="31"/>
      <c r="AA7" s="27"/>
    </row>
    <row r="8" spans="2:27" x14ac:dyDescent="0.2">
      <c r="B8" s="22"/>
      <c r="G8" s="23"/>
      <c r="H8" s="23"/>
      <c r="Q8" s="24"/>
    </row>
    <row r="9" spans="2:27" x14ac:dyDescent="0.2">
      <c r="B9" s="22"/>
      <c r="G9" s="24"/>
      <c r="J9" s="25"/>
      <c r="Q9" s="24"/>
    </row>
  </sheetData>
  <autoFilter ref="S2:S27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F1D8C-6A6F-4F07-82C7-C624B4F090E8}">
  <dimension ref="B2:AA11"/>
  <sheetViews>
    <sheetView topLeftCell="D1" zoomScaleNormal="100" workbookViewId="0">
      <pane ySplit="3" topLeftCell="A4" activePane="bottomLeft" state="frozen"/>
      <selection pane="bottomLeft" activeCell="I18" sqref="I18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29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s="4" customFormat="1" x14ac:dyDescent="0.2">
      <c r="B4" s="7" t="s">
        <v>21</v>
      </c>
      <c r="C4" s="8" t="s">
        <v>14</v>
      </c>
      <c r="D4" s="8">
        <v>2</v>
      </c>
      <c r="E4" s="8">
        <v>36</v>
      </c>
      <c r="F4" s="7">
        <f>D4*E4</f>
        <v>72</v>
      </c>
      <c r="G4" s="9">
        <v>11</v>
      </c>
      <c r="H4" s="10">
        <f>IF(C4="z",F4*(1+$H$2),F4)*G4/1000</f>
        <v>0.94010400000000005</v>
      </c>
      <c r="I4" s="11">
        <v>512</v>
      </c>
      <c r="J4" s="33">
        <f>H4*I4</f>
        <v>481.33324800000003</v>
      </c>
      <c r="K4" s="12">
        <f>T4*W4</f>
        <v>0</v>
      </c>
      <c r="L4" s="13">
        <f t="shared" ref="L4" si="0">G4</f>
        <v>11</v>
      </c>
      <c r="M4" s="10">
        <f>K4*L4/1000</f>
        <v>0</v>
      </c>
      <c r="N4" s="11">
        <f>I4</f>
        <v>512</v>
      </c>
      <c r="O4" s="11">
        <f>M4*N4</f>
        <v>0</v>
      </c>
      <c r="P4" s="11">
        <f>J4-O4</f>
        <v>481.33324800000003</v>
      </c>
      <c r="Q4" s="9"/>
      <c r="U4" s="6"/>
      <c r="V4" s="6"/>
      <c r="Y4" s="28"/>
    </row>
    <row r="5" spans="2:27" x14ac:dyDescent="0.2">
      <c r="B5" s="7" t="s">
        <v>25</v>
      </c>
      <c r="C5" s="8" t="s">
        <v>14</v>
      </c>
      <c r="D5" s="8">
        <v>2</v>
      </c>
      <c r="E5" s="8">
        <v>58</v>
      </c>
      <c r="F5" s="7">
        <f>D5*E5</f>
        <v>116</v>
      </c>
      <c r="G5" s="9">
        <v>14</v>
      </c>
      <c r="H5" s="10">
        <f>IF(C5="z",F5*(1+$H$2),F5)*G5/1000</f>
        <v>1.9276880000000001</v>
      </c>
      <c r="I5" s="11">
        <v>1425</v>
      </c>
      <c r="J5" s="33">
        <f>H5*I5</f>
        <v>2746.9554000000003</v>
      </c>
      <c r="K5" s="12">
        <f>T5*W5</f>
        <v>0</v>
      </c>
      <c r="L5" s="13">
        <f t="shared" ref="L5:L8" si="1">G5</f>
        <v>14</v>
      </c>
      <c r="M5" s="10">
        <f>K5*L5/1000</f>
        <v>0</v>
      </c>
      <c r="N5" s="11">
        <f>I5</f>
        <v>1425</v>
      </c>
      <c r="O5" s="11">
        <f>M5*N5</f>
        <v>0</v>
      </c>
      <c r="P5" s="11">
        <f>J5-O5</f>
        <v>2746.9554000000003</v>
      </c>
      <c r="Q5" s="9"/>
      <c r="U5" s="29"/>
      <c r="V5" s="29"/>
      <c r="X5" s="26"/>
      <c r="Y5" s="30"/>
      <c r="AA5" s="15"/>
    </row>
    <row r="6" spans="2:27" x14ac:dyDescent="0.2">
      <c r="B6" s="7" t="s">
        <v>22</v>
      </c>
      <c r="C6" s="8" t="s">
        <v>14</v>
      </c>
      <c r="D6" s="32">
        <v>4</v>
      </c>
      <c r="E6" s="8">
        <v>18</v>
      </c>
      <c r="F6" s="7">
        <f t="shared" ref="F6" si="2">D6*E6</f>
        <v>72</v>
      </c>
      <c r="G6" s="9">
        <v>6</v>
      </c>
      <c r="H6" s="10">
        <f t="shared" ref="H6:H8" si="3">IF(C6="z",F6*(1+$H$2),F6)*G6/1000</f>
        <v>0.51278400000000002</v>
      </c>
      <c r="I6" s="11">
        <v>1500</v>
      </c>
      <c r="J6" s="33">
        <f t="shared" ref="J6:J8" si="4">H6*I6</f>
        <v>769.17600000000004</v>
      </c>
      <c r="K6" s="12">
        <f t="shared" ref="K6:K8" si="5">T6*W6</f>
        <v>0</v>
      </c>
      <c r="L6" s="13">
        <f t="shared" si="1"/>
        <v>6</v>
      </c>
      <c r="M6" s="10">
        <f>K6*L6/1000</f>
        <v>0</v>
      </c>
      <c r="N6" s="11">
        <f t="shared" ref="N6:N8" si="6">I6</f>
        <v>1500</v>
      </c>
      <c r="O6" s="11">
        <f t="shared" ref="O6:O8" si="7">M6*N6</f>
        <v>0</v>
      </c>
      <c r="P6" s="11">
        <f t="shared" ref="P6:P8" si="8">J6-O6</f>
        <v>769.17600000000004</v>
      </c>
      <c r="Q6" s="9"/>
      <c r="U6" s="29"/>
      <c r="V6" s="29"/>
      <c r="X6" s="26"/>
      <c r="Y6" s="30"/>
      <c r="AA6" s="15"/>
    </row>
    <row r="7" spans="2:27" x14ac:dyDescent="0.2">
      <c r="B7" s="7" t="s">
        <v>22</v>
      </c>
      <c r="C7" s="8" t="s">
        <v>14</v>
      </c>
      <c r="D7" s="8">
        <v>4</v>
      </c>
      <c r="E7" s="8">
        <v>18</v>
      </c>
      <c r="F7" s="7">
        <f>D7*E7</f>
        <v>72</v>
      </c>
      <c r="G7" s="9">
        <v>28</v>
      </c>
      <c r="H7" s="10">
        <f t="shared" si="3"/>
        <v>2.392992</v>
      </c>
      <c r="I7" s="11">
        <v>1500</v>
      </c>
      <c r="J7" s="33">
        <f t="shared" si="4"/>
        <v>3589.4879999999998</v>
      </c>
      <c r="K7" s="12">
        <f t="shared" si="5"/>
        <v>0</v>
      </c>
      <c r="L7" s="13">
        <f t="shared" si="1"/>
        <v>28</v>
      </c>
      <c r="M7" s="10">
        <f>K7*L7/1000</f>
        <v>0</v>
      </c>
      <c r="N7" s="11">
        <f t="shared" si="6"/>
        <v>1500</v>
      </c>
      <c r="O7" s="11">
        <f t="shared" si="7"/>
        <v>0</v>
      </c>
      <c r="P7" s="11">
        <f t="shared" si="8"/>
        <v>3589.4879999999998</v>
      </c>
      <c r="Q7" s="9"/>
      <c r="U7" s="29"/>
      <c r="V7" s="29"/>
      <c r="X7" s="26"/>
      <c r="Y7" s="30"/>
      <c r="AA7" s="15"/>
    </row>
    <row r="8" spans="2:27" x14ac:dyDescent="0.2">
      <c r="B8" s="7" t="s">
        <v>23</v>
      </c>
      <c r="C8" s="8" t="s">
        <v>15</v>
      </c>
      <c r="D8" s="8">
        <v>1</v>
      </c>
      <c r="E8" s="8">
        <v>60</v>
      </c>
      <c r="F8" s="7">
        <f t="shared" ref="F8" si="9">D8*E8</f>
        <v>60</v>
      </c>
      <c r="G8" s="9">
        <v>7</v>
      </c>
      <c r="H8" s="10">
        <f t="shared" si="3"/>
        <v>0.42</v>
      </c>
      <c r="I8" s="11">
        <v>125</v>
      </c>
      <c r="J8" s="33">
        <f t="shared" si="4"/>
        <v>52.5</v>
      </c>
      <c r="K8" s="12">
        <f t="shared" si="5"/>
        <v>0</v>
      </c>
      <c r="L8" s="13">
        <f t="shared" si="1"/>
        <v>7</v>
      </c>
      <c r="M8" s="10">
        <f>K8*L8/1000</f>
        <v>0</v>
      </c>
      <c r="N8" s="11">
        <f t="shared" si="6"/>
        <v>125</v>
      </c>
      <c r="O8" s="11">
        <f t="shared" si="7"/>
        <v>0</v>
      </c>
      <c r="P8" s="11">
        <f t="shared" si="8"/>
        <v>52.5</v>
      </c>
      <c r="Q8" s="9"/>
      <c r="U8" s="29"/>
      <c r="V8" s="29"/>
      <c r="X8" s="26"/>
      <c r="Y8" s="30"/>
      <c r="AA8" s="15"/>
    </row>
    <row r="9" spans="2:27" x14ac:dyDescent="0.2">
      <c r="B9" s="16" t="s">
        <v>2</v>
      </c>
      <c r="C9" s="17"/>
      <c r="D9" s="17"/>
      <c r="E9" s="17"/>
      <c r="F9" s="17"/>
      <c r="G9" s="18">
        <f>SUM(G4:G8)</f>
        <v>66</v>
      </c>
      <c r="H9" s="18">
        <f>SUM(H4:H8)</f>
        <v>6.193568</v>
      </c>
      <c r="I9" s="17"/>
      <c r="J9" s="20">
        <f>SUM(J4:J8)</f>
        <v>7639.4526480000004</v>
      </c>
      <c r="K9" s="17"/>
      <c r="L9" s="21">
        <f>SUM(L4:L8)</f>
        <v>66</v>
      </c>
      <c r="M9" s="20">
        <f>SUM(M4:M8)</f>
        <v>0</v>
      </c>
      <c r="N9" s="17"/>
      <c r="O9" s="20">
        <f>SUM(O5:O8)</f>
        <v>0</v>
      </c>
      <c r="P9" s="20">
        <f>J9-O9</f>
        <v>7639.4526480000004</v>
      </c>
      <c r="Q9" s="18"/>
      <c r="V9" s="29"/>
      <c r="Y9" s="31"/>
      <c r="AA9" s="27"/>
    </row>
    <row r="10" spans="2:27" x14ac:dyDescent="0.2">
      <c r="B10" s="22"/>
      <c r="G10" s="23"/>
      <c r="H10" s="23"/>
      <c r="Q10" s="24"/>
    </row>
    <row r="11" spans="2:27" x14ac:dyDescent="0.2">
      <c r="B11" s="22"/>
      <c r="G11" s="24"/>
      <c r="J11" s="25"/>
      <c r="Q11" s="24"/>
    </row>
  </sheetData>
  <autoFilter ref="S2:S29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05E2-D71D-46F3-9C56-001F6461D2B9}">
  <dimension ref="B2:AA7"/>
  <sheetViews>
    <sheetView zoomScaleNormal="100" workbookViewId="0">
      <pane ySplit="3" topLeftCell="A4" activePane="bottomLeft" state="frozen"/>
      <selection pane="bottomLeft" activeCell="H24" sqref="H24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20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21</v>
      </c>
      <c r="C4" s="8" t="s">
        <v>14</v>
      </c>
      <c r="D4" s="8">
        <v>2</v>
      </c>
      <c r="E4" s="8">
        <v>36</v>
      </c>
      <c r="F4" s="7">
        <f>D4*E4</f>
        <v>72</v>
      </c>
      <c r="G4" s="9">
        <v>5</v>
      </c>
      <c r="H4" s="10">
        <f>IF(C4="z",F4*(1+$H$2),F4)*G4/1000</f>
        <v>0.42731999999999998</v>
      </c>
      <c r="I4" s="11">
        <v>48</v>
      </c>
      <c r="J4" s="33">
        <f>H4*I4</f>
        <v>20.51136</v>
      </c>
      <c r="K4" s="12">
        <f>T4*W4</f>
        <v>0</v>
      </c>
      <c r="L4" s="13">
        <f t="shared" ref="L4" si="0">G4</f>
        <v>5</v>
      </c>
      <c r="M4" s="10">
        <f>K4*L4/1000</f>
        <v>0</v>
      </c>
      <c r="N4" s="11">
        <f>I4</f>
        <v>48</v>
      </c>
      <c r="O4" s="11">
        <f>M4*N4</f>
        <v>0</v>
      </c>
      <c r="P4" s="11">
        <f>J4-O4</f>
        <v>20.51136</v>
      </c>
      <c r="Q4" s="9"/>
      <c r="U4" s="29"/>
      <c r="V4" s="29"/>
      <c r="X4" s="26"/>
      <c r="Y4" s="30"/>
      <c r="AA4" s="15"/>
    </row>
    <row r="5" spans="2:27" x14ac:dyDescent="0.2">
      <c r="B5" s="16" t="s">
        <v>2</v>
      </c>
      <c r="C5" s="17"/>
      <c r="D5" s="17"/>
      <c r="E5" s="17"/>
      <c r="F5" s="17"/>
      <c r="G5" s="18">
        <f>SUM(G4:G4)</f>
        <v>5</v>
      </c>
      <c r="H5" s="19">
        <f>SUM(H4:H4)</f>
        <v>0.42731999999999998</v>
      </c>
      <c r="I5" s="17"/>
      <c r="J5" s="20">
        <f>SUM(J4:J4)</f>
        <v>20.51136</v>
      </c>
      <c r="K5" s="17"/>
      <c r="L5" s="21">
        <f>SUM(L4:L4)</f>
        <v>5</v>
      </c>
      <c r="M5" s="20">
        <f>SUM(M4:M4)</f>
        <v>0</v>
      </c>
      <c r="N5" s="17"/>
      <c r="O5" s="20">
        <f>SUM(O4:O4)</f>
        <v>0</v>
      </c>
      <c r="P5" s="20">
        <f>J5-O5</f>
        <v>20.51136</v>
      </c>
      <c r="Q5" s="18"/>
      <c r="V5" s="29"/>
      <c r="Y5" s="31"/>
      <c r="AA5" s="27"/>
    </row>
    <row r="6" spans="2:27" x14ac:dyDescent="0.2">
      <c r="B6" s="22"/>
      <c r="G6" s="23"/>
      <c r="H6" s="23"/>
      <c r="Q6" s="24"/>
    </row>
    <row r="7" spans="2:27" x14ac:dyDescent="0.2">
      <c r="B7" s="22"/>
      <c r="G7" s="24"/>
      <c r="J7" s="25"/>
      <c r="Q7" s="24"/>
    </row>
  </sheetData>
  <autoFilter ref="S2:S25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93092-8D29-453B-BBC0-52A29DC0B245}">
  <dimension ref="B2:AA8"/>
  <sheetViews>
    <sheetView tabSelected="1" zoomScaleNormal="100" workbookViewId="0">
      <pane ySplit="3" topLeftCell="A4" activePane="bottomLeft" state="frozen"/>
      <selection pane="bottomLeft" activeCell="I6" sqref="I6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20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21</v>
      </c>
      <c r="C4" s="8" t="s">
        <v>14</v>
      </c>
      <c r="D4" s="8">
        <v>2</v>
      </c>
      <c r="E4" s="8">
        <v>36</v>
      </c>
      <c r="F4" s="7">
        <f>D4*E4</f>
        <v>72</v>
      </c>
      <c r="G4" s="9">
        <v>1</v>
      </c>
      <c r="H4" s="10">
        <f>IF(C4="z",F4*(1+$H$2),F4)*G4/1000</f>
        <v>8.5463999999999998E-2</v>
      </c>
      <c r="I4" s="11">
        <v>2500</v>
      </c>
      <c r="J4" s="33">
        <f>H4*I4</f>
        <v>213.66</v>
      </c>
      <c r="K4" s="12">
        <f>T4*W4</f>
        <v>0</v>
      </c>
      <c r="L4" s="13">
        <f t="shared" ref="L4:L5" si="0">G4</f>
        <v>1</v>
      </c>
      <c r="M4" s="10">
        <f>K4*L4/1000</f>
        <v>0</v>
      </c>
      <c r="N4" s="11">
        <f>I4</f>
        <v>2500</v>
      </c>
      <c r="O4" s="11">
        <f>M4*N4</f>
        <v>0</v>
      </c>
      <c r="P4" s="11">
        <f>J4-O4</f>
        <v>213.66</v>
      </c>
      <c r="Q4" s="9"/>
      <c r="U4" s="29"/>
      <c r="V4" s="29"/>
      <c r="X4" s="26"/>
      <c r="Y4" s="30"/>
      <c r="AA4" s="15"/>
    </row>
    <row r="5" spans="2:27" x14ac:dyDescent="0.2">
      <c r="B5" s="7" t="s">
        <v>23</v>
      </c>
      <c r="C5" s="8" t="s">
        <v>15</v>
      </c>
      <c r="D5" s="8">
        <v>1</v>
      </c>
      <c r="E5" s="8">
        <v>60</v>
      </c>
      <c r="F5" s="7">
        <f t="shared" ref="F5" si="1">D5*E5</f>
        <v>60</v>
      </c>
      <c r="G5" s="9">
        <v>2</v>
      </c>
      <c r="H5" s="10">
        <f t="shared" ref="H5" si="2">IF(C5="z",F5*(1+$H$2),F5)*G5/1000</f>
        <v>0.12</v>
      </c>
      <c r="I5" s="11">
        <v>125</v>
      </c>
      <c r="J5" s="33">
        <f t="shared" ref="J5" si="3">H5*I5</f>
        <v>15</v>
      </c>
      <c r="K5" s="12">
        <f t="shared" ref="K5" si="4">T5*W5</f>
        <v>0</v>
      </c>
      <c r="L5" s="13">
        <f t="shared" si="0"/>
        <v>2</v>
      </c>
      <c r="M5" s="10">
        <f t="shared" ref="M5" si="5">K5*L5/1000</f>
        <v>0</v>
      </c>
      <c r="N5" s="11">
        <f t="shared" ref="N5" si="6">I5</f>
        <v>125</v>
      </c>
      <c r="O5" s="11">
        <f t="shared" ref="O5" si="7">M5*N5</f>
        <v>0</v>
      </c>
      <c r="P5" s="11">
        <f t="shared" ref="P5" si="8">J5-O5</f>
        <v>15</v>
      </c>
      <c r="Q5" s="9"/>
      <c r="U5" s="29"/>
      <c r="V5" s="29"/>
      <c r="X5" s="26"/>
      <c r="Y5" s="30"/>
      <c r="AA5" s="15"/>
    </row>
    <row r="6" spans="2:27" x14ac:dyDescent="0.2">
      <c r="B6" s="16" t="s">
        <v>2</v>
      </c>
      <c r="C6" s="17"/>
      <c r="D6" s="17"/>
      <c r="E6" s="17"/>
      <c r="F6" s="17"/>
      <c r="G6" s="18">
        <f>SUM(G4:G5)</f>
        <v>3</v>
      </c>
      <c r="H6" s="19">
        <f>SUM(H4:H5)</f>
        <v>0.20546399999999998</v>
      </c>
      <c r="I6" s="17"/>
      <c r="J6" s="20">
        <f>SUM(J4:J5)</f>
        <v>228.66</v>
      </c>
      <c r="K6" s="17"/>
      <c r="L6" s="21">
        <f>SUM(L4:L5)</f>
        <v>3</v>
      </c>
      <c r="M6" s="20">
        <f>SUM(M4:M5)</f>
        <v>0</v>
      </c>
      <c r="N6" s="17"/>
      <c r="O6" s="20">
        <f>SUM(O4:O5)</f>
        <v>0</v>
      </c>
      <c r="P6" s="20">
        <f>J6-O6</f>
        <v>228.66</v>
      </c>
      <c r="Q6" s="18"/>
      <c r="V6" s="29"/>
      <c r="Y6" s="31"/>
      <c r="AA6" s="27"/>
    </row>
    <row r="7" spans="2:27" x14ac:dyDescent="0.2">
      <c r="B7" s="22"/>
      <c r="G7" s="23"/>
      <c r="H7" s="23"/>
      <c r="Q7" s="24"/>
    </row>
    <row r="8" spans="2:27" x14ac:dyDescent="0.2">
      <c r="B8" s="22"/>
      <c r="G8" s="24"/>
      <c r="J8" s="25"/>
      <c r="Q8" s="24"/>
    </row>
  </sheetData>
  <autoFilter ref="S2:S26" xr:uid="{00000000-0009-0000-0000-000001000000}"/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07DFC6CC26814B89720741E74B1AF3" ma:contentTypeVersion="13" ma:contentTypeDescription="Vytvoří nový dokument" ma:contentTypeScope="" ma:versionID="4c4a51ae68dceadd687d2d21bbdc672c">
  <xsd:schema xmlns:xsd="http://www.w3.org/2001/XMLSchema" xmlns:xs="http://www.w3.org/2001/XMLSchema" xmlns:p="http://schemas.microsoft.com/office/2006/metadata/properties" xmlns:ns2="c5273776-f8b7-4253-9bca-1c4ca3882633" xmlns:ns3="5d5743e8-b31c-4b14-ba95-a74bc8cf7fa3" targetNamespace="http://schemas.microsoft.com/office/2006/metadata/properties" ma:root="true" ma:fieldsID="423427fabdad2fd452aaa4f33c780201" ns2:_="" ns3:_="">
    <xsd:import namespace="c5273776-f8b7-4253-9bca-1c4ca3882633"/>
    <xsd:import namespace="5d5743e8-b31c-4b14-ba95-a74bc8cf7f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273776-f8b7-4253-9bca-1c4ca38826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11640f84-a659-4676-a53e-ede8ab8410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743e8-b31c-4b14-ba95-a74bc8cf7fa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5f79294-5499-43ee-98e1-645e6f303164}" ma:internalName="TaxCatchAll" ma:showField="CatchAllData" ma:web="5d5743e8-b31c-4b14-ba95-a74bc8cf7f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065734-7042-4D2F-8877-EC3BF50E6F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273776-f8b7-4253-9bca-1c4ca3882633"/>
    <ds:schemaRef ds:uri="5d5743e8-b31c-4b14-ba95-a74bc8cf7f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CED74A-1E09-497E-B8A0-5C40D6DC6D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1. Poliklinika</vt:lpstr>
      <vt:lpstr>2. Komplement</vt:lpstr>
      <vt:lpstr>3. Lůžková část</vt:lpstr>
      <vt:lpstr>4. Lékarná + OKBH</vt:lpstr>
      <vt:lpstr>5. Stravovací provoz</vt:lpstr>
      <vt:lpstr>6. Kiosek + Dieselagregát</vt:lpstr>
      <vt:lpstr>7. Dispečink + Rozvodna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Ladislava Blažková</dc:creator>
  <cp:lastModifiedBy>Chmiel Martin</cp:lastModifiedBy>
  <cp:lastPrinted>2021-08-06T06:24:33Z</cp:lastPrinted>
  <dcterms:created xsi:type="dcterms:W3CDTF">2021-07-27T10:46:27Z</dcterms:created>
  <dcterms:modified xsi:type="dcterms:W3CDTF">2024-03-25T11:36:06Z</dcterms:modified>
</cp:coreProperties>
</file>